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СВОД 5" sheetId="2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5" i="23" l="1"/>
  <c r="BK5" i="23"/>
  <c r="BG5" i="23"/>
  <c r="BB5" i="23"/>
  <c r="AX5" i="23"/>
  <c r="AT5" i="23"/>
  <c r="AG5" i="23"/>
  <c r="AO5" i="23"/>
  <c r="AK5" i="23"/>
  <c r="AB5" i="23"/>
  <c r="U5" i="23"/>
  <c r="N5" i="23"/>
  <c r="J5" i="23"/>
  <c r="D5" i="23"/>
  <c r="AF5" i="23" l="1"/>
  <c r="AS5" i="23"/>
  <c r="BF5" i="23"/>
  <c r="BP3" i="23"/>
  <c r="BL3" i="23"/>
  <c r="BH3" i="23"/>
  <c r="BC3" i="23"/>
  <c r="AY3" i="23"/>
  <c r="AU3" i="23"/>
  <c r="AP3" i="23"/>
  <c r="AL3" i="23"/>
  <c r="AH3" i="23"/>
  <c r="AC3" i="23"/>
  <c r="V3" i="23"/>
  <c r="O3" i="23"/>
  <c r="K3" i="23"/>
  <c r="E3" i="23"/>
  <c r="BU2" i="23"/>
  <c r="BF3" i="23" l="1"/>
  <c r="BS5" i="23"/>
  <c r="C3" i="23"/>
  <c r="AS3" i="23"/>
  <c r="AF3" i="23"/>
  <c r="Z3" i="23"/>
  <c r="T3" i="23" s="1"/>
  <c r="BS3" i="23" l="1"/>
</calcChain>
</file>

<file path=xl/sharedStrings.xml><?xml version="1.0" encoding="utf-8"?>
<sst xmlns="http://schemas.openxmlformats.org/spreadsheetml/2006/main" count="96" uniqueCount="91">
  <si>
    <t xml:space="preserve"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</si>
  <si>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</si>
  <si>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</si>
  <si>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</si>
  <si>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</si>
  <si>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 xml:space="preserve">3.3 Доля получателей услуг, удовлетворенных доступностью услуг для инвалидов 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</si>
  <si>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</si>
  <si>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</t>
  </si>
  <si>
    <t xml:space="preserve"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</si>
  <si>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 xml:space="preserve">5.1 Доля получателей услуг, которые готовы рекомендовать организацию социальной сферы родственникам и знакомым </t>
  </si>
  <si>
    <t xml:space="preserve">5.2 Доля получателей услуг, удовлетворенных организационными условиями предоставления услуг </t>
  </si>
  <si>
    <t xml:space="preserve">5.3 Доля получателей услуг, удовлетворенных в целом условиями оказания услуг в организации социальной сферы </t>
  </si>
  <si>
    <t>Показатель оценки качества по организации социальной сферы</t>
  </si>
  <si>
    <t>Истенд</t>
  </si>
  <si>
    <t>Инорм ст</t>
  </si>
  <si>
    <t>Исайт</t>
  </si>
  <si>
    <t>Инорм сайт</t>
  </si>
  <si>
    <t>Тдист</t>
  </si>
  <si>
    <t>Устенд</t>
  </si>
  <si>
    <t>Усайт</t>
  </si>
  <si>
    <t>Чобщ стенд</t>
  </si>
  <si>
    <t>Чобщ сайт</t>
  </si>
  <si>
    <t>2.1 Пкомф.усл = Ткомф×Скомф,</t>
  </si>
  <si>
    <t>Ткомф</t>
  </si>
  <si>
    <t>2.2 ср ариф 2.1 и 2.3</t>
  </si>
  <si>
    <t>Пкомф.усл + Пкомфуд )/2</t>
  </si>
  <si>
    <t>Укомф</t>
  </si>
  <si>
    <t>Чобщ</t>
  </si>
  <si>
    <t>Торгдост</t>
  </si>
  <si>
    <t xml:space="preserve"> Туслугдост </t>
  </si>
  <si>
    <t>Удост</t>
  </si>
  <si>
    <t>Чинв</t>
  </si>
  <si>
    <t>Уперв.конт</t>
  </si>
  <si>
    <t>Уоказ.услуг</t>
  </si>
  <si>
    <t>Увежл.дист</t>
  </si>
  <si>
    <t>Уреком</t>
  </si>
  <si>
    <t xml:space="preserve">Чобщ </t>
  </si>
  <si>
    <t>ПРИМЕР</t>
  </si>
  <si>
    <t>Название учреждения</t>
  </si>
  <si>
    <t>Номер</t>
  </si>
  <si>
    <t>1. ОТКРЫТОСТЬ И ДОСТУПНОСТЬ ИНФОРМАЦИИ ОБ ОРГАНИЗАЦИИ СОЦИАЛЬНОЙ СФЕРЫ</t>
  </si>
  <si>
    <t>2.1 Обеспечение в организации комфортных условий для предоставления услуг</t>
  </si>
  <si>
    <t>2.2 Показатель не установлен - расчетная величина</t>
  </si>
  <si>
    <t>2.3 Доля получателей услуг удовлетворенных комфортностью предоставления услуг</t>
  </si>
  <si>
    <t>1.3 Поткруд= 0,5((Устенд/Чобщстенд + Усайт)/Чобщсайт) ×100)</t>
  </si>
  <si>
    <t>1.1 Пинф= (0,5((Истенд/Инормстенд + Исайт/Инормсайт)×100)</t>
  </si>
  <si>
    <t>Показатель оценки качества по РМ</t>
  </si>
  <si>
    <t>Значимость 1.1</t>
  </si>
  <si>
    <t>Значимость 1.2</t>
  </si>
  <si>
    <t>Значимость 1.3</t>
  </si>
  <si>
    <t>Значимость 5.3</t>
  </si>
  <si>
    <t>Значимость 5.2</t>
  </si>
  <si>
    <t>Значимость 5.1</t>
  </si>
  <si>
    <t>Значимость 4.3</t>
  </si>
  <si>
    <t>Значимость 4.2</t>
  </si>
  <si>
    <t>Значимость 4.1</t>
  </si>
  <si>
    <t>Значимость 3.3</t>
  </si>
  <si>
    <t>Значимость 3.2</t>
  </si>
  <si>
    <t>Значимость 3.1</t>
  </si>
  <si>
    <t>Значимость 2.3</t>
  </si>
  <si>
    <t>Значимость 2.2</t>
  </si>
  <si>
    <t>Значимость 2.1</t>
  </si>
  <si>
    <t>Средняя по РМ</t>
  </si>
  <si>
    <t>2. КОМФОРТНОСТЬ УСЛОВИЙ ПРЕДОСТАВЛЕНИЯ УСЛУГ</t>
  </si>
  <si>
    <t>3. ДОСТУПНОСТЬ УСЛУГ ДЛЯ ИНВАЛИДОВ</t>
  </si>
  <si>
    <t>4. ДОБРОЖЕЛАТЕЛЬНОСТЬ, ВЕЖЛИВОСТЬ РАБОТНИКОВ ОРГАНИЗАЦИЙ СОЦИАЛЬНОЙ СФЕРЫ</t>
  </si>
  <si>
    <t>5. УДОВЛЕТВОРЕННОСТЬ УСЛОВИЯМИ ОКАЗАНИЯ УСЛУГ</t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</si>
  <si>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1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bscript"/>
        <sz val="11"/>
        <rFont val="Calibri"/>
        <family val="2"/>
        <charset val="204"/>
        <scheme val="minor"/>
      </rPr>
      <t>инф</t>
    </r>
    <r>
      <rPr>
        <b/>
        <sz val="11"/>
        <rFont val="Calibri"/>
        <family val="2"/>
        <charset val="204"/>
        <scheme val="minor"/>
      </rPr>
      <t xml:space="preserve"> + 0,3×П</t>
    </r>
    <r>
      <rPr>
        <b/>
        <vertAlign val="subscript"/>
        <sz val="11"/>
        <rFont val="Calibri"/>
        <family val="2"/>
        <charset val="204"/>
        <scheme val="minor"/>
      </rPr>
      <t>дист</t>
    </r>
    <r>
      <rPr>
        <b/>
        <sz val="11"/>
        <rFont val="Calibri"/>
        <family val="2"/>
        <charset val="204"/>
        <scheme val="minor"/>
      </rPr>
      <t xml:space="preserve"> + 0,4× П</t>
    </r>
    <r>
      <rPr>
        <b/>
        <vertAlign val="superscript"/>
        <sz val="11"/>
        <rFont val="Calibri"/>
        <family val="2"/>
        <charset val="204"/>
        <scheme val="minor"/>
      </rPr>
      <t>откр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) </t>
    </r>
  </si>
  <si>
    <r>
      <t>1.2 П</t>
    </r>
    <r>
      <rPr>
        <b/>
        <vertAlign val="subscript"/>
        <sz val="11"/>
        <rFont val="Calibri"/>
        <family val="2"/>
        <charset val="204"/>
        <scheme val="minor"/>
      </rPr>
      <t>дист</t>
    </r>
    <r>
      <rPr>
        <b/>
        <sz val="11"/>
        <rFont val="Calibri"/>
        <family val="2"/>
        <charset val="204"/>
        <scheme val="minor"/>
      </rPr>
      <t xml:space="preserve">  = Т</t>
    </r>
    <r>
      <rPr>
        <b/>
        <vertAlign val="subscript"/>
        <sz val="11"/>
        <rFont val="Calibri"/>
        <family val="2"/>
        <charset val="204"/>
        <scheme val="minor"/>
      </rPr>
      <t>дист</t>
    </r>
    <r>
      <rPr>
        <b/>
        <sz val="11"/>
        <rFont val="Calibri"/>
        <family val="2"/>
        <charset val="204"/>
        <scheme val="minor"/>
      </rPr>
      <t xml:space="preserve"> × С</t>
    </r>
    <r>
      <rPr>
        <b/>
        <vertAlign val="subscript"/>
        <sz val="11"/>
        <rFont val="Calibri"/>
        <family val="2"/>
        <charset val="204"/>
        <scheme val="minor"/>
      </rPr>
      <t>дист</t>
    </r>
  </si>
  <si>
    <r>
      <t xml:space="preserve">Сдист </t>
    </r>
    <r>
      <rPr>
        <b/>
        <sz val="10"/>
        <rFont val="Calibri"/>
        <family val="2"/>
        <charset val="204"/>
        <scheme val="minor"/>
      </rPr>
      <t>если больше 3 то Пдист 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</si>
  <si>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bscript"/>
        <sz val="11"/>
        <rFont val="Calibri"/>
        <family val="2"/>
        <charset val="204"/>
        <scheme val="minor"/>
      </rPr>
      <t>комф.усл</t>
    </r>
    <r>
      <rPr>
        <b/>
        <sz val="11"/>
        <rFont val="Calibri"/>
        <family val="2"/>
        <charset val="204"/>
        <scheme val="minor"/>
      </rPr>
      <t xml:space="preserve"> + 0,4×((П</t>
    </r>
    <r>
      <rPr>
        <b/>
        <vertAlign val="subscript"/>
        <sz val="11"/>
        <rFont val="Calibri"/>
        <family val="2"/>
        <charset val="204"/>
        <scheme val="minor"/>
      </rPr>
      <t>комф.усл</t>
    </r>
    <r>
      <rPr>
        <b/>
        <sz val="11"/>
        <rFont val="Calibri"/>
        <family val="2"/>
        <charset val="204"/>
        <scheme val="minor"/>
      </rPr>
      <t xml:space="preserve"> + П</t>
    </r>
    <r>
      <rPr>
        <b/>
        <vertAlign val="superscript"/>
        <sz val="11"/>
        <rFont val="Calibri"/>
        <family val="2"/>
        <charset val="204"/>
        <scheme val="minor"/>
      </rPr>
      <t>комф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)/2) + 0,3×П</t>
    </r>
    <r>
      <rPr>
        <b/>
        <vertAlign val="superscript"/>
        <sz val="11"/>
        <rFont val="Calibri"/>
        <family val="2"/>
        <charset val="204"/>
        <scheme val="minor"/>
      </rPr>
      <t>комф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</si>
  <si>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 xml:space="preserve">Скомф если </t>
    </r>
    <r>
      <rPr>
        <b/>
        <sz val="10"/>
        <rFont val="Calibri"/>
        <family val="2"/>
        <charset val="204"/>
        <scheme val="minor"/>
      </rPr>
      <t>больше 5 то Пкомф 100</t>
    </r>
  </si>
  <si>
    <r>
      <t>2.3 П</t>
    </r>
    <r>
      <rPr>
        <b/>
        <vertAlign val="superscript"/>
        <sz val="11"/>
        <rFont val="Calibri"/>
        <family val="2"/>
        <charset val="204"/>
        <scheme val="minor"/>
      </rPr>
      <t>комф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 ( Укомф / Чобщ)  ×100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</si>
  <si>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3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+ 0,4×П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+ 0,3× П</t>
    </r>
    <r>
      <rPr>
        <b/>
        <vertAlign val="superscript"/>
        <sz val="11"/>
        <rFont val="Calibri"/>
        <family val="2"/>
        <charset val="204"/>
        <scheme val="minor"/>
      </rPr>
      <t>дост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</si>
  <si>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>3.1 П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= Т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× С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 xml:space="preserve">дост </t>
    </r>
  </si>
  <si>
    <r>
      <t xml:space="preserve">Соргдост </t>
    </r>
    <r>
      <rPr>
        <b/>
        <sz val="10"/>
        <rFont val="Calibri"/>
        <family val="2"/>
        <charset val="204"/>
        <scheme val="minor"/>
      </rPr>
      <t>больше 5 то Поргдост 100</t>
    </r>
    <r>
      <rPr>
        <sz val="11"/>
        <rFont val="Calibri"/>
        <family val="2"/>
        <charset val="204"/>
        <scheme val="minor"/>
      </rPr>
      <t xml:space="preserve"> </t>
    </r>
  </si>
  <si>
    <r>
      <t>3.2 П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= Т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× С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</si>
  <si>
    <r>
      <t xml:space="preserve">Суслугдост </t>
    </r>
    <r>
      <rPr>
        <b/>
        <sz val="10"/>
        <rFont val="Calibri"/>
        <family val="2"/>
        <charset val="204"/>
        <scheme val="minor"/>
      </rPr>
      <t>больше 5 то Пуслугдост 100</t>
    </r>
  </si>
  <si>
    <r>
      <t>3.3 П</t>
    </r>
    <r>
      <rPr>
        <b/>
        <vertAlign val="superscript"/>
        <sz val="11"/>
        <rFont val="Calibri"/>
        <family val="2"/>
        <charset val="204"/>
        <scheme val="minor"/>
      </rPr>
      <t>дост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(Удост /Чинв )×100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</si>
  <si>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4</t>
    </r>
    <r>
      <rPr>
        <b/>
        <sz val="11"/>
        <rFont val="Calibri"/>
        <family val="2"/>
        <charset val="204"/>
        <scheme val="minor"/>
      </rPr>
      <t>=(0,4×П</t>
    </r>
    <r>
      <rPr>
        <b/>
        <vertAlign val="superscript"/>
        <sz val="11"/>
        <rFont val="Calibri"/>
        <family val="2"/>
        <charset val="204"/>
        <scheme val="minor"/>
      </rPr>
      <t>перв.конт</t>
    </r>
    <r>
      <rPr>
        <b/>
        <vertAlign val="subscript"/>
        <sz val="11"/>
        <rFont val="Calibri"/>
        <family val="2"/>
        <charset val="204"/>
        <scheme val="minor"/>
      </rPr>
      <t xml:space="preserve"> уд</t>
    </r>
    <r>
      <rPr>
        <b/>
        <sz val="11"/>
        <rFont val="Calibri"/>
        <family val="2"/>
        <charset val="204"/>
        <scheme val="minor"/>
      </rPr>
      <t xml:space="preserve"> + 0,4×П</t>
    </r>
    <r>
      <rPr>
        <b/>
        <vertAlign val="superscript"/>
        <sz val="11"/>
        <rFont val="Calibri"/>
        <family val="2"/>
        <charset val="204"/>
        <scheme val="minor"/>
      </rPr>
      <t>оказ.услуг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+ 0,2×П</t>
    </r>
    <r>
      <rPr>
        <b/>
        <vertAlign val="superscript"/>
        <sz val="11"/>
        <rFont val="Calibri"/>
        <family val="2"/>
        <charset val="204"/>
        <scheme val="minor"/>
      </rPr>
      <t>вежл.дист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</si>
  <si>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>4.1 П</t>
    </r>
    <r>
      <rPr>
        <b/>
        <vertAlign val="superscript"/>
        <sz val="11"/>
        <rFont val="Calibri"/>
        <family val="2"/>
        <charset val="204"/>
        <scheme val="minor"/>
      </rPr>
      <t>перв.конт</t>
    </r>
    <r>
      <rPr>
        <b/>
        <vertAlign val="subscript"/>
        <sz val="11"/>
        <rFont val="Calibri"/>
        <family val="2"/>
        <charset val="204"/>
        <scheme val="minor"/>
      </rPr>
      <t xml:space="preserve"> уд</t>
    </r>
    <r>
      <rPr>
        <b/>
        <sz val="11"/>
        <rFont val="Calibri"/>
        <family val="2"/>
        <charset val="204"/>
        <scheme val="minor"/>
      </rPr>
      <t xml:space="preserve"> =  (Уперв.конт/Чобщ)×100</t>
    </r>
  </si>
  <si>
    <r>
      <t>4.2 П</t>
    </r>
    <r>
      <rPr>
        <b/>
        <vertAlign val="superscript"/>
        <sz val="11"/>
        <rFont val="Calibri"/>
        <family val="2"/>
        <charset val="204"/>
        <scheme val="minor"/>
      </rPr>
      <t>оказ.услуг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 (Уоказ.услуг/Чобщ)×100</t>
    </r>
  </si>
  <si>
    <r>
      <t>4.3 П</t>
    </r>
    <r>
      <rPr>
        <b/>
        <vertAlign val="superscript"/>
        <sz val="11"/>
        <rFont val="Calibri"/>
        <family val="2"/>
        <charset val="204"/>
        <scheme val="minor"/>
      </rPr>
      <t>вежл.дист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(Увежл.дист/Чобщ)×100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</si>
  <si>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5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bscript"/>
        <sz val="11"/>
        <rFont val="Calibri"/>
        <family val="2"/>
        <charset val="204"/>
        <scheme val="minor"/>
      </rPr>
      <t>реком</t>
    </r>
    <r>
      <rPr>
        <b/>
        <sz val="11"/>
        <rFont val="Calibri"/>
        <family val="2"/>
        <charset val="204"/>
        <scheme val="minor"/>
      </rPr>
      <t xml:space="preserve"> + 0,2×П</t>
    </r>
    <r>
      <rPr>
        <b/>
        <vertAlign val="superscript"/>
        <sz val="11"/>
        <rFont val="Calibri"/>
        <family val="2"/>
        <charset val="204"/>
        <scheme val="minor"/>
      </rPr>
      <t>орг.усл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+ 0,5×П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</si>
  <si>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>5.1 П</t>
    </r>
    <r>
      <rPr>
        <b/>
        <vertAlign val="subscript"/>
        <sz val="11"/>
        <rFont val="Calibri"/>
        <family val="2"/>
        <charset val="204"/>
        <scheme val="minor"/>
      </rPr>
      <t>реком</t>
    </r>
    <r>
      <rPr>
        <b/>
        <sz val="11"/>
        <rFont val="Calibri"/>
        <family val="2"/>
        <charset val="204"/>
        <scheme val="minor"/>
      </rPr>
      <t xml:space="preserve"> = (Уреком/Чобщ)×100</t>
    </r>
  </si>
  <si>
    <r>
      <t>5.2 П</t>
    </r>
    <r>
      <rPr>
        <b/>
        <vertAlign val="superscript"/>
        <sz val="11"/>
        <rFont val="Calibri"/>
        <family val="2"/>
        <charset val="204"/>
        <scheme val="minor"/>
      </rPr>
      <t>орг.усл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(Уорг.усл/Чобщ)×100</t>
    </r>
  </si>
  <si>
    <r>
      <t>У</t>
    </r>
    <r>
      <rPr>
        <vertAlign val="superscript"/>
        <sz val="11"/>
        <rFont val="Calibri"/>
        <family val="2"/>
        <charset val="204"/>
        <scheme val="minor"/>
      </rPr>
      <t xml:space="preserve">орг.усл </t>
    </r>
  </si>
  <si>
    <r>
      <t>5,3 П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=(Ууд/Чобщ)×100</t>
    </r>
  </si>
  <si>
    <r>
      <t>У</t>
    </r>
    <r>
      <rPr>
        <vertAlign val="subscript"/>
        <sz val="11"/>
        <rFont val="Calibri"/>
        <family val="2"/>
        <charset val="204"/>
        <scheme val="minor"/>
      </rPr>
      <t>уд</t>
    </r>
  </si>
  <si>
    <r>
      <t>S</t>
    </r>
    <r>
      <rPr>
        <b/>
        <vertAlign val="subscript"/>
        <sz val="12"/>
        <rFont val="Calibri"/>
        <family val="2"/>
        <charset val="204"/>
        <scheme val="minor"/>
      </rPr>
      <t>n</t>
    </r>
    <r>
      <rPr>
        <b/>
        <vertAlign val="superscript"/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=∑K</t>
    </r>
    <r>
      <rPr>
        <b/>
        <vertAlign val="superscript"/>
        <sz val="12"/>
        <rFont val="Calibri"/>
        <family val="2"/>
        <charset val="204"/>
        <scheme val="minor"/>
      </rPr>
      <t>m</t>
    </r>
    <r>
      <rPr>
        <b/>
        <vertAlign val="subscript"/>
        <sz val="12"/>
        <rFont val="Calibri"/>
        <family val="2"/>
        <charset val="204"/>
        <scheme val="minor"/>
      </rPr>
      <t>n</t>
    </r>
    <r>
      <rPr>
        <b/>
        <sz val="12"/>
        <rFont val="Calibri"/>
        <family val="2"/>
        <charset val="204"/>
        <scheme val="minor"/>
      </rPr>
      <t>/5</t>
    </r>
  </si>
  <si>
    <t>МБОУ "Кадошкинская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</si>
</sst>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vertAlign val="subscript"/>
      <sz val="11"/>
      <name val="Calibri"/>
      <family val="2"/>
      <charset val="204"/>
      <scheme val="minor"/>
    </font>
    <font>
      <b/>
      <vertAlign val="subscript"/>
      <sz val="12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theme="1" tint="0.34998626667073579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34998626667073579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9.9948118533890809E-2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2" tint="-9.9948118533890809E-2"/>
      </right>
      <top style="thin">
        <color theme="1" tint="0.499984740745262"/>
      </top>
      <bottom/>
      <diagonal/>
    </border>
    <border>
      <left style="medium">
        <color theme="1" tint="0.34998626667073579"/>
      </left>
      <right style="thin">
        <color theme="2" tint="-9.9948118533890809E-2"/>
      </right>
      <top/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medium">
        <color theme="2" tint="-9.9948118533890809E-2"/>
      </left>
      <right/>
      <top style="thin">
        <color theme="1" tint="0.499984740745262"/>
      </top>
      <bottom/>
      <diagonal/>
    </border>
    <border>
      <left style="medium">
        <color theme="2" tint="-9.9948118533890809E-2"/>
      </left>
      <right/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9.9948118533890809E-2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2" tint="-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2" tint="-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2" tint="-0.499984740745262"/>
      </right>
      <top style="thin">
        <color indexed="64"/>
      </top>
      <bottom style="medium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indexed="64"/>
      </top>
      <bottom style="thin">
        <color theme="1" tint="0.499984740745262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</cellStyleXfs>
  <cellXfs count="116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0" fillId="6" borderId="20" xfId="0" applyNumberFormat="1" applyFill="1" applyBorder="1" applyAlignment="1">
      <alignment horizontal="center" vertical="center" wrapText="1"/>
    </xf>
    <xf numFmtId="2" fontId="0" fillId="6" borderId="21" xfId="0" applyNumberFormat="1" applyFill="1" applyBorder="1" applyAlignment="1">
      <alignment horizontal="center" vertical="center" wrapText="1"/>
    </xf>
    <xf numFmtId="2" fontId="0" fillId="6" borderId="2" xfId="0" applyNumberFormat="1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center" vertical="center" wrapText="1"/>
    </xf>
    <xf numFmtId="2" fontId="0" fillId="6" borderId="23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5" fontId="14" fillId="0" borderId="0" xfId="0" applyNumberFormat="1" applyFont="1" applyAlignment="1">
      <alignment horizontal="right" vertical="top"/>
    </xf>
    <xf numFmtId="0" fontId="11" fillId="0" borderId="31" xfId="0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 wrapText="1"/>
    </xf>
    <xf numFmtId="2" fontId="11" fillId="7" borderId="32" xfId="0" applyNumberFormat="1" applyFont="1" applyFill="1" applyBorder="1" applyAlignment="1">
      <alignment horizontal="center" vertical="center" wrapText="1"/>
    </xf>
    <xf numFmtId="2" fontId="11" fillId="9" borderId="32" xfId="0" applyNumberFormat="1" applyFont="1" applyFill="1" applyBorder="1" applyAlignment="1">
      <alignment horizontal="center" vertical="center" wrapText="1"/>
    </xf>
    <xf numFmtId="2" fontId="3" fillId="10" borderId="32" xfId="0" applyNumberFormat="1" applyFont="1" applyFill="1" applyBorder="1" applyAlignment="1">
      <alignment horizontal="center" vertical="center" wrapText="1"/>
    </xf>
    <xf numFmtId="2" fontId="11" fillId="10" borderId="32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6" borderId="35" xfId="0" applyNumberFormat="1" applyFill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2" fontId="11" fillId="9" borderId="37" xfId="0" applyNumberFormat="1" applyFont="1" applyFill="1" applyBorder="1" applyAlignment="1">
      <alignment horizontal="center" vertical="center" wrapText="1"/>
    </xf>
    <xf numFmtId="2" fontId="1" fillId="6" borderId="39" xfId="0" applyNumberFormat="1" applyFont="1" applyFill="1" applyBorder="1" applyAlignment="1">
      <alignment horizontal="center" vertical="center" wrapText="1"/>
    </xf>
    <xf numFmtId="2" fontId="11" fillId="7" borderId="37" xfId="0" applyNumberFormat="1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2" fontId="0" fillId="6" borderId="40" xfId="0" applyNumberFormat="1" applyFill="1" applyBorder="1" applyAlignment="1">
      <alignment horizontal="center" vertical="center" wrapText="1"/>
    </xf>
    <xf numFmtId="2" fontId="1" fillId="6" borderId="41" xfId="0" applyNumberFormat="1" applyFont="1" applyFill="1" applyBorder="1" applyAlignment="1">
      <alignment horizontal="center" vertical="center" wrapText="1"/>
    </xf>
    <xf numFmtId="2" fontId="11" fillId="7" borderId="47" xfId="0" applyNumberFormat="1" applyFont="1" applyFill="1" applyBorder="1" applyAlignment="1">
      <alignment horizontal="center" vertical="center" wrapText="1"/>
    </xf>
    <xf numFmtId="2" fontId="1" fillId="6" borderId="49" xfId="0" applyNumberFormat="1" applyFont="1" applyFill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2" fontId="1" fillId="6" borderId="0" xfId="0" applyNumberFormat="1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0" fillId="8" borderId="33" xfId="0" applyNumberForma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2" fontId="9" fillId="8" borderId="34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 wrapText="1"/>
    </xf>
    <xf numFmtId="2" fontId="9" fillId="8" borderId="10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1" fillId="2" borderId="42" xfId="0" applyNumberFormat="1" applyFont="1" applyFill="1" applyBorder="1" applyAlignment="1">
      <alignment horizontal="center" vertical="center" wrapText="1"/>
    </xf>
    <xf numFmtId="2" fontId="0" fillId="8" borderId="24" xfId="0" applyNumberFormat="1" applyFill="1" applyBorder="1" applyAlignment="1">
      <alignment horizontal="center" vertical="center" wrapText="1"/>
    </xf>
    <xf numFmtId="2" fontId="7" fillId="2" borderId="38" xfId="0" applyNumberFormat="1" applyFont="1" applyFill="1" applyBorder="1" applyAlignment="1">
      <alignment horizontal="center" vertical="center" wrapText="1"/>
    </xf>
    <xf numFmtId="2" fontId="9" fillId="8" borderId="26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2" fillId="8" borderId="28" xfId="0" applyNumberFormat="1" applyFont="1" applyFill="1" applyBorder="1" applyAlignment="1">
      <alignment horizontal="center" vertical="center" wrapText="1"/>
    </xf>
    <xf numFmtId="2" fontId="9" fillId="8" borderId="29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2" fontId="4" fillId="2" borderId="51" xfId="0" applyNumberFormat="1" applyFont="1" applyFill="1" applyBorder="1" applyAlignment="1">
      <alignment horizontal="center" vertical="center" wrapText="1"/>
    </xf>
    <xf numFmtId="2" fontId="7" fillId="2" borderId="48" xfId="0" applyNumberFormat="1" applyFont="1" applyFill="1" applyBorder="1" applyAlignment="1">
      <alignment horizontal="center" vertical="center" wrapText="1"/>
    </xf>
    <xf numFmtId="2" fontId="8" fillId="8" borderId="9" xfId="0" applyNumberFormat="1" applyFont="1" applyFill="1" applyBorder="1" applyAlignment="1">
      <alignment horizontal="center" vertical="center" wrapText="1"/>
    </xf>
    <xf numFmtId="2" fontId="2" fillId="8" borderId="24" xfId="0" applyNumberFormat="1" applyFont="1" applyFill="1" applyBorder="1" applyAlignment="1">
      <alignment horizontal="center" vertical="center" wrapText="1"/>
    </xf>
    <xf numFmtId="2" fontId="2" fillId="8" borderId="9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8" fillId="8" borderId="24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16" fontId="2" fillId="3" borderId="7" xfId="0" applyNumberFormat="1" applyFont="1" applyFill="1" applyBorder="1" applyAlignment="1">
      <alignment horizontal="center" vertical="center" wrapText="1"/>
    </xf>
    <xf numFmtId="16" fontId="2" fillId="3" borderId="36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16" fontId="2" fillId="0" borderId="1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6">
    <cellStyle name="TableStyleLight1" xfId="5"/>
    <cellStyle name="Обычный" xfId="0" builtinId="0"/>
    <cellStyle name="Обычный 2" xfId="1"/>
    <cellStyle name="Обычный 3" xfId="2"/>
    <cellStyle name="Процентный 2" xfId="3"/>
    <cellStyle name="Финансовый 2" xf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"/>
  <sheetViews>
    <sheetView tabSelected="1" view="pageBreakPreview" zoomScale="85" zoomScaleNormal="10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2" sqref="I12"/>
    </sheetView>
  </sheetViews>
  <sheetFormatPr defaultRowHeight="24" customHeight="1" x14ac:dyDescent="0.25"/>
  <cols>
    <col min="1" max="1" width="5.42578125" style="3" customWidth="1"/>
    <col min="2" max="2" width="37.42578125" style="50" customWidth="1"/>
    <col min="3" max="3" width="19.7109375" style="77" customWidth="1"/>
    <col min="4" max="4" width="15.140625" style="34" customWidth="1"/>
    <col min="5" max="5" width="16" style="32" customWidth="1"/>
    <col min="6" max="8" width="9.140625" style="3"/>
    <col min="9" max="9" width="9.140625" style="16"/>
    <col min="10" max="10" width="14" style="14" customWidth="1"/>
    <col min="11" max="11" width="9.140625" style="15"/>
    <col min="12" max="12" width="9.140625" style="3"/>
    <col min="13" max="13" width="9.140625" style="16"/>
    <col min="14" max="14" width="13.85546875" style="32" customWidth="1"/>
    <col min="15" max="15" width="14.28515625" style="71" customWidth="1"/>
    <col min="16" max="18" width="9.140625" style="3"/>
    <col min="19" max="19" width="9.140625" style="13"/>
    <col min="20" max="20" width="17.7109375" style="86" customWidth="1"/>
    <col min="21" max="21" width="17.7109375" style="87" customWidth="1"/>
    <col min="22" max="22" width="9.140625" style="71"/>
    <col min="23" max="23" width="9.140625" style="3"/>
    <col min="24" max="24" width="9.140625" style="18"/>
    <col min="25" max="25" width="11.7109375" style="17" bestFit="1" customWidth="1"/>
    <col min="26" max="26" width="11.5703125" style="15" bestFit="1" customWidth="1"/>
    <col min="27" max="27" width="9.140625" style="18"/>
    <col min="28" max="28" width="12.7109375" style="87" bestFit="1" customWidth="1"/>
    <col min="29" max="29" width="9.140625" style="32"/>
    <col min="30" max="31" width="9.140625" style="3"/>
    <col min="32" max="32" width="16.85546875" style="70" customWidth="1"/>
    <col min="33" max="33" width="16.85546875" style="87" customWidth="1"/>
    <col min="34" max="34" width="9.140625" style="15"/>
    <col min="35" max="35" width="9.140625" style="3"/>
    <col min="36" max="36" width="9.140625" style="18"/>
    <col min="37" max="37" width="9.28515625" style="87" bestFit="1" customWidth="1"/>
    <col min="38" max="38" width="9.140625" style="15"/>
    <col min="39" max="39" width="9.140625" style="3"/>
    <col min="40" max="40" width="9.140625" style="18"/>
    <col min="41" max="41" width="12" style="32" bestFit="1" customWidth="1"/>
    <col min="42" max="42" width="11.85546875" style="71" bestFit="1" customWidth="1"/>
    <col min="43" max="43" width="9.140625" style="3"/>
    <col min="44" max="44" width="9.140625" style="13"/>
    <col min="45" max="45" width="11.42578125" style="86" customWidth="1"/>
    <col min="46" max="46" width="11.42578125" style="87" customWidth="1"/>
    <col min="47" max="47" width="9.140625" style="71"/>
    <col min="48" max="48" width="9.140625" style="3"/>
    <col min="49" max="49" width="9.140625" style="18"/>
    <col min="50" max="50" width="11.7109375" style="87" bestFit="1" customWidth="1"/>
    <col min="51" max="51" width="9.140625" style="71"/>
    <col min="52" max="52" width="9.140625" style="3"/>
    <col min="53" max="53" width="9.140625" style="18"/>
    <col min="54" max="54" width="11.7109375" style="32" bestFit="1" customWidth="1"/>
    <col min="55" max="55" width="9.140625" style="71"/>
    <col min="56" max="57" width="9.140625" style="3"/>
    <col min="58" max="58" width="16.5703125" style="70" customWidth="1"/>
    <col min="59" max="59" width="16.5703125" style="87" customWidth="1"/>
    <col min="60" max="60" width="9.140625" style="71"/>
    <col min="61" max="61" width="9.140625" style="3"/>
    <col min="62" max="62" width="9.140625" style="18"/>
    <col min="63" max="63" width="11.7109375" style="87" bestFit="1" customWidth="1"/>
    <col min="64" max="64" width="9.140625" style="71"/>
    <col min="65" max="65" width="9.140625" style="3"/>
    <col min="66" max="66" width="9.140625" style="18"/>
    <col min="67" max="67" width="11.7109375" style="32" bestFit="1" customWidth="1"/>
    <col min="68" max="68" width="9.140625" style="71"/>
    <col min="69" max="69" width="9.140625" style="3"/>
    <col min="70" max="70" width="9.140625" style="13"/>
    <col min="71" max="71" width="13.5703125" style="30" customWidth="1"/>
    <col min="72" max="72" width="20" style="3" customWidth="1"/>
    <col min="73" max="73" width="14.85546875" style="3" bestFit="1" customWidth="1"/>
    <col min="74" max="16384" width="9.140625" style="3"/>
  </cols>
  <sheetData>
    <row r="1" spans="1:73" s="4" customFormat="1" ht="96.75" customHeight="1" thickBot="1" x14ac:dyDescent="0.3">
      <c r="A1" s="1" t="s">
        <v>39</v>
      </c>
      <c r="B1" s="48" t="s">
        <v>38</v>
      </c>
      <c r="C1" s="72" t="s">
        <v>40</v>
      </c>
      <c r="D1" s="73" t="s">
        <v>47</v>
      </c>
      <c r="E1" s="104" t="s">
        <v>0</v>
      </c>
      <c r="F1" s="104"/>
      <c r="G1" s="104"/>
      <c r="H1" s="104"/>
      <c r="I1" s="105"/>
      <c r="J1" s="31" t="s">
        <v>48</v>
      </c>
      <c r="K1" s="106" t="s">
        <v>1</v>
      </c>
      <c r="L1" s="106"/>
      <c r="M1" s="107"/>
      <c r="N1" s="78" t="s">
        <v>49</v>
      </c>
      <c r="O1" s="108" t="s">
        <v>2</v>
      </c>
      <c r="P1" s="108"/>
      <c r="Q1" s="108"/>
      <c r="R1" s="108"/>
      <c r="S1" s="109"/>
      <c r="T1" s="81" t="s">
        <v>63</v>
      </c>
      <c r="U1" s="82" t="s">
        <v>61</v>
      </c>
      <c r="V1" s="106" t="s">
        <v>41</v>
      </c>
      <c r="W1" s="106"/>
      <c r="X1" s="110"/>
      <c r="Y1" s="38" t="s">
        <v>60</v>
      </c>
      <c r="Z1" s="106" t="s">
        <v>42</v>
      </c>
      <c r="AA1" s="111"/>
      <c r="AB1" s="88" t="s">
        <v>59</v>
      </c>
      <c r="AC1" s="102" t="s">
        <v>43</v>
      </c>
      <c r="AD1" s="102"/>
      <c r="AE1" s="103"/>
      <c r="AF1" s="91" t="s">
        <v>64</v>
      </c>
      <c r="AG1" s="93" t="s">
        <v>58</v>
      </c>
      <c r="AH1" s="106" t="s">
        <v>3</v>
      </c>
      <c r="AI1" s="106"/>
      <c r="AJ1" s="114"/>
      <c r="AK1" s="94" t="s">
        <v>57</v>
      </c>
      <c r="AL1" s="106" t="s">
        <v>4</v>
      </c>
      <c r="AM1" s="106"/>
      <c r="AN1" s="114"/>
      <c r="AO1" s="95" t="s">
        <v>56</v>
      </c>
      <c r="AP1" s="106" t="s">
        <v>5</v>
      </c>
      <c r="AQ1" s="106"/>
      <c r="AR1" s="115"/>
      <c r="AS1" s="96" t="s">
        <v>65</v>
      </c>
      <c r="AT1" s="98" t="s">
        <v>55</v>
      </c>
      <c r="AU1" s="106" t="s">
        <v>6</v>
      </c>
      <c r="AV1" s="106"/>
      <c r="AW1" s="114"/>
      <c r="AX1" s="94" t="s">
        <v>54</v>
      </c>
      <c r="AY1" s="106" t="s">
        <v>7</v>
      </c>
      <c r="AZ1" s="106"/>
      <c r="BA1" s="114"/>
      <c r="BB1" s="95" t="s">
        <v>53</v>
      </c>
      <c r="BC1" s="106" t="s">
        <v>8</v>
      </c>
      <c r="BD1" s="106"/>
      <c r="BE1" s="110"/>
      <c r="BF1" s="91" t="s">
        <v>66</v>
      </c>
      <c r="BG1" s="93" t="s">
        <v>52</v>
      </c>
      <c r="BH1" s="108" t="s">
        <v>9</v>
      </c>
      <c r="BI1" s="108"/>
      <c r="BJ1" s="112"/>
      <c r="BK1" s="94" t="s">
        <v>51</v>
      </c>
      <c r="BL1" s="108" t="s">
        <v>10</v>
      </c>
      <c r="BM1" s="108"/>
      <c r="BN1" s="112"/>
      <c r="BO1" s="95" t="s">
        <v>50</v>
      </c>
      <c r="BP1" s="108" t="s">
        <v>11</v>
      </c>
      <c r="BQ1" s="108"/>
      <c r="BR1" s="113"/>
      <c r="BS1" s="100" t="s">
        <v>12</v>
      </c>
      <c r="BT1" s="2" t="s">
        <v>46</v>
      </c>
    </row>
    <row r="2" spans="1:73" s="69" customFormat="1" ht="77.25" customHeight="1" x14ac:dyDescent="0.25">
      <c r="A2" s="56"/>
      <c r="B2" s="57"/>
      <c r="C2" s="74" t="s">
        <v>67</v>
      </c>
      <c r="D2" s="75">
        <v>0.3</v>
      </c>
      <c r="E2" s="76" t="s">
        <v>45</v>
      </c>
      <c r="F2" s="58" t="s">
        <v>13</v>
      </c>
      <c r="G2" s="58" t="s">
        <v>14</v>
      </c>
      <c r="H2" s="58" t="s">
        <v>15</v>
      </c>
      <c r="I2" s="59" t="s">
        <v>16</v>
      </c>
      <c r="J2" s="60">
        <v>0.3</v>
      </c>
      <c r="K2" s="61" t="s">
        <v>68</v>
      </c>
      <c r="L2" s="58" t="s">
        <v>17</v>
      </c>
      <c r="M2" s="59" t="s">
        <v>69</v>
      </c>
      <c r="N2" s="79">
        <v>0.4</v>
      </c>
      <c r="O2" s="80" t="s">
        <v>44</v>
      </c>
      <c r="P2" s="58" t="s">
        <v>18</v>
      </c>
      <c r="Q2" s="58" t="s">
        <v>19</v>
      </c>
      <c r="R2" s="58" t="s">
        <v>20</v>
      </c>
      <c r="S2" s="62" t="s">
        <v>21</v>
      </c>
      <c r="T2" s="83" t="s">
        <v>70</v>
      </c>
      <c r="U2" s="84">
        <v>0.5</v>
      </c>
      <c r="V2" s="85" t="s">
        <v>22</v>
      </c>
      <c r="W2" s="58" t="s">
        <v>23</v>
      </c>
      <c r="X2" s="62" t="s">
        <v>71</v>
      </c>
      <c r="Y2" s="63"/>
      <c r="Z2" s="61" t="s">
        <v>24</v>
      </c>
      <c r="AA2" s="64" t="s">
        <v>25</v>
      </c>
      <c r="AB2" s="89">
        <v>0.5</v>
      </c>
      <c r="AC2" s="90" t="s">
        <v>72</v>
      </c>
      <c r="AD2" s="58" t="s">
        <v>26</v>
      </c>
      <c r="AE2" s="62" t="s">
        <v>27</v>
      </c>
      <c r="AF2" s="92" t="s">
        <v>73</v>
      </c>
      <c r="AG2" s="79">
        <v>0.3</v>
      </c>
      <c r="AH2" s="61" t="s">
        <v>74</v>
      </c>
      <c r="AI2" s="58" t="s">
        <v>28</v>
      </c>
      <c r="AJ2" s="65" t="s">
        <v>75</v>
      </c>
      <c r="AK2" s="84">
        <v>0.4</v>
      </c>
      <c r="AL2" s="61" t="s">
        <v>76</v>
      </c>
      <c r="AM2" s="58" t="s">
        <v>29</v>
      </c>
      <c r="AN2" s="65" t="s">
        <v>77</v>
      </c>
      <c r="AO2" s="79">
        <v>0.3</v>
      </c>
      <c r="AP2" s="80" t="s">
        <v>78</v>
      </c>
      <c r="AQ2" s="58" t="s">
        <v>30</v>
      </c>
      <c r="AR2" s="66" t="s">
        <v>31</v>
      </c>
      <c r="AS2" s="97" t="s">
        <v>79</v>
      </c>
      <c r="AT2" s="84">
        <v>0.4</v>
      </c>
      <c r="AU2" s="99" t="s">
        <v>80</v>
      </c>
      <c r="AV2" s="58" t="s">
        <v>32</v>
      </c>
      <c r="AW2" s="65" t="s">
        <v>27</v>
      </c>
      <c r="AX2" s="84">
        <v>0.4</v>
      </c>
      <c r="AY2" s="99" t="s">
        <v>81</v>
      </c>
      <c r="AZ2" s="58" t="s">
        <v>33</v>
      </c>
      <c r="BA2" s="65" t="s">
        <v>27</v>
      </c>
      <c r="BB2" s="79">
        <v>0.2</v>
      </c>
      <c r="BC2" s="99" t="s">
        <v>82</v>
      </c>
      <c r="BD2" s="58" t="s">
        <v>34</v>
      </c>
      <c r="BE2" s="62" t="s">
        <v>27</v>
      </c>
      <c r="BF2" s="92" t="s">
        <v>83</v>
      </c>
      <c r="BG2" s="79">
        <v>0.3</v>
      </c>
      <c r="BH2" s="80" t="s">
        <v>84</v>
      </c>
      <c r="BI2" s="58" t="s">
        <v>35</v>
      </c>
      <c r="BJ2" s="65" t="s">
        <v>27</v>
      </c>
      <c r="BK2" s="84">
        <v>0.2</v>
      </c>
      <c r="BL2" s="80" t="s">
        <v>85</v>
      </c>
      <c r="BM2" s="58" t="s">
        <v>86</v>
      </c>
      <c r="BN2" s="65" t="s">
        <v>36</v>
      </c>
      <c r="BO2" s="79">
        <v>0.5</v>
      </c>
      <c r="BP2" s="80" t="s">
        <v>87</v>
      </c>
      <c r="BQ2" s="58" t="s">
        <v>88</v>
      </c>
      <c r="BR2" s="66" t="s">
        <v>27</v>
      </c>
      <c r="BS2" s="101" t="s">
        <v>89</v>
      </c>
      <c r="BT2" s="67"/>
      <c r="BU2" s="68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f>
        <v>#REF!</v>
      </c>
    </row>
    <row r="3" spans="1:73" s="54" customFormat="1" ht="24" customHeight="1" x14ac:dyDescent="0.25">
      <c r="A3" s="5"/>
      <c r="B3" s="51" t="s">
        <v>37</v>
      </c>
      <c r="C3" s="6">
        <f>(0.3*E3+0.3*K3+0.4*O3)</f>
        <v>82.694494813362738</v>
      </c>
      <c r="D3" s="33"/>
      <c r="E3" s="52">
        <f>(0.5*((F3/G3+H3/I3)*100))</f>
        <v>58.454545454545446</v>
      </c>
      <c r="F3" s="53">
        <v>10</v>
      </c>
      <c r="G3" s="53">
        <v>11</v>
      </c>
      <c r="H3" s="53">
        <v>13</v>
      </c>
      <c r="I3" s="8">
        <v>50</v>
      </c>
      <c r="J3" s="7"/>
      <c r="K3" s="52">
        <f>$L$3*M3</f>
        <v>90</v>
      </c>
      <c r="L3" s="53">
        <v>30</v>
      </c>
      <c r="M3" s="8">
        <v>3</v>
      </c>
      <c r="N3" s="53"/>
      <c r="O3" s="52">
        <f>(0.5*((P3/R3+Q3/S3)*100))</f>
        <v>95.395327942497758</v>
      </c>
      <c r="P3" s="53">
        <v>257</v>
      </c>
      <c r="Q3" s="53">
        <v>197</v>
      </c>
      <c r="R3" s="53">
        <v>265</v>
      </c>
      <c r="S3" s="53">
        <v>210</v>
      </c>
      <c r="T3" s="36">
        <f>(0.3*V3+0.4*Z3+0.3*AC3)</f>
        <v>93.375394321766549</v>
      </c>
      <c r="U3" s="10"/>
      <c r="V3" s="52">
        <f>$W$3*X3</f>
        <v>100</v>
      </c>
      <c r="W3" s="53">
        <v>20</v>
      </c>
      <c r="X3" s="53">
        <v>5</v>
      </c>
      <c r="Y3" s="39"/>
      <c r="Z3" s="52">
        <f>(AC3+V3)/2</f>
        <v>93.375394321766564</v>
      </c>
      <c r="AA3" s="40"/>
      <c r="AB3" s="52"/>
      <c r="AC3" s="52">
        <f>(AD3/AE3)*100</f>
        <v>86.750788643533127</v>
      </c>
      <c r="AD3" s="53">
        <v>275</v>
      </c>
      <c r="AE3" s="53">
        <v>317</v>
      </c>
      <c r="AF3" s="42">
        <f>(0.3*AH3+0.4*AL3+0.3*AP3)</f>
        <v>53.653846153846146</v>
      </c>
      <c r="AG3" s="53"/>
      <c r="AH3" s="52">
        <f>$AI$3*AJ3</f>
        <v>20</v>
      </c>
      <c r="AI3" s="53">
        <v>20</v>
      </c>
      <c r="AJ3" s="11">
        <v>1</v>
      </c>
      <c r="AK3" s="10"/>
      <c r="AL3" s="52">
        <f>$AM$3*AN3</f>
        <v>60</v>
      </c>
      <c r="AM3" s="53">
        <v>20</v>
      </c>
      <c r="AN3" s="11">
        <v>3</v>
      </c>
      <c r="AO3" s="53"/>
      <c r="AP3" s="52">
        <f>(AQ3/AR3)*100</f>
        <v>78.84615384615384</v>
      </c>
      <c r="AQ3" s="53">
        <v>41</v>
      </c>
      <c r="AR3" s="9">
        <v>52</v>
      </c>
      <c r="AS3" s="52">
        <f>(0.4*AU3+0.4*AY3+0.2*BC3)</f>
        <v>98.177364981080146</v>
      </c>
      <c r="AT3" s="10"/>
      <c r="AU3" s="52">
        <f>(AV3/AW3)*100</f>
        <v>96.904024767801857</v>
      </c>
      <c r="AV3" s="53">
        <v>313</v>
      </c>
      <c r="AW3" s="11">
        <v>323</v>
      </c>
      <c r="AX3" s="10"/>
      <c r="AY3" s="52">
        <f>(AZ3/BA3)*100</f>
        <v>98.761609907120743</v>
      </c>
      <c r="AZ3" s="53">
        <v>319</v>
      </c>
      <c r="BA3" s="11">
        <v>323</v>
      </c>
      <c r="BB3" s="53"/>
      <c r="BC3" s="52">
        <f>(BD3/BE3)*100</f>
        <v>99.555555555555557</v>
      </c>
      <c r="BD3" s="53">
        <v>224</v>
      </c>
      <c r="BE3" s="53">
        <v>225</v>
      </c>
      <c r="BF3" s="42">
        <f>(0.3*BH3+0.2*BL3+0.5*BP3)</f>
        <v>98.015402957521687</v>
      </c>
      <c r="BG3" s="53"/>
      <c r="BH3" s="52">
        <f>(BI3/BJ3)*100</f>
        <v>96.58385093167702</v>
      </c>
      <c r="BI3" s="53">
        <v>311</v>
      </c>
      <c r="BJ3" s="11">
        <v>322</v>
      </c>
      <c r="BK3" s="10"/>
      <c r="BL3" s="52">
        <f>(BM3/BN3)*100</f>
        <v>99.071207430340564</v>
      </c>
      <c r="BM3" s="53">
        <v>320</v>
      </c>
      <c r="BN3" s="11">
        <v>323</v>
      </c>
      <c r="BO3" s="53"/>
      <c r="BP3" s="52">
        <f>(BQ3/BR3)*100</f>
        <v>98.452012383900936</v>
      </c>
      <c r="BQ3" s="53">
        <v>318</v>
      </c>
      <c r="BR3" s="9">
        <v>323</v>
      </c>
      <c r="BS3" s="28">
        <f>(BF3+AS3+AF3+T3+C3)/5</f>
        <v>85.183300645515459</v>
      </c>
      <c r="BT3" s="12"/>
    </row>
    <row r="4" spans="1:73" s="26" customFormat="1" ht="24" customHeight="1" thickBot="1" x14ac:dyDescent="0.3">
      <c r="A4" s="20"/>
      <c r="B4" s="55" t="s">
        <v>62</v>
      </c>
      <c r="C4" s="22">
        <v>98.107837728451486</v>
      </c>
      <c r="D4" s="22"/>
      <c r="E4" s="22"/>
      <c r="F4" s="21"/>
      <c r="G4" s="21"/>
      <c r="H4" s="22"/>
      <c r="I4" s="22"/>
      <c r="J4" s="22"/>
      <c r="K4" s="22"/>
      <c r="L4" s="22"/>
      <c r="M4" s="22"/>
      <c r="N4" s="22"/>
      <c r="O4" s="22"/>
      <c r="P4" s="23"/>
      <c r="Q4" s="23"/>
      <c r="R4" s="23"/>
      <c r="S4" s="35"/>
      <c r="T4" s="22">
        <v>96.790660186977135</v>
      </c>
      <c r="U4" s="22"/>
      <c r="V4" s="22"/>
      <c r="W4" s="22"/>
      <c r="X4" s="37"/>
      <c r="Y4" s="22"/>
      <c r="Z4" s="22"/>
      <c r="AA4" s="41"/>
      <c r="AB4" s="22"/>
      <c r="AC4" s="22"/>
      <c r="AD4" s="23"/>
      <c r="AE4" s="35"/>
      <c r="AF4" s="22">
        <v>63.393692913713146</v>
      </c>
      <c r="AG4" s="22"/>
      <c r="AH4" s="22"/>
      <c r="AI4" s="21"/>
      <c r="AJ4" s="24"/>
      <c r="AK4" s="22"/>
      <c r="AL4" s="22"/>
      <c r="AM4" s="25"/>
      <c r="AN4" s="25"/>
      <c r="AO4" s="22"/>
      <c r="AP4" s="22"/>
      <c r="AQ4" s="25"/>
      <c r="AR4" s="22"/>
      <c r="AS4" s="22">
        <v>97.628789737468963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37"/>
      <c r="BF4" s="22">
        <v>96.765280732119265</v>
      </c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9">
        <v>90.537252259745955</v>
      </c>
    </row>
    <row r="5" spans="1:73" ht="24" customHeight="1" x14ac:dyDescent="0.25">
      <c r="B5" s="49" t="s">
        <v>90</v>
      </c>
      <c r="C5" s="47">
        <v>97.489898373983749</v>
      </c>
      <c r="D5" s="34">
        <f t="shared" ref="D5" si="0">E5*0.3</f>
        <v>27.812499999999996</v>
      </c>
      <c r="E5" s="32">
        <v>92.708333333333329</v>
      </c>
      <c r="F5" s="3">
        <v>13</v>
      </c>
      <c r="G5" s="3">
        <v>13</v>
      </c>
      <c r="H5" s="3">
        <v>41</v>
      </c>
      <c r="I5" s="3">
        <v>48</v>
      </c>
      <c r="J5" s="14">
        <f t="shared" ref="J5" si="1">IF((M5*30)&gt;100,100,M5*30)*0.3</f>
        <v>30</v>
      </c>
      <c r="K5" s="3">
        <v>100</v>
      </c>
      <c r="M5" s="16">
        <v>4</v>
      </c>
      <c r="N5" s="27">
        <f t="shared" ref="N5" si="2">O5*0.4</f>
        <v>39.677398373983742</v>
      </c>
      <c r="O5" s="32">
        <v>99.193495934959344</v>
      </c>
      <c r="P5" s="19">
        <v>122</v>
      </c>
      <c r="Q5" s="3">
        <v>124</v>
      </c>
      <c r="R5" s="19">
        <v>123</v>
      </c>
      <c r="S5" s="3">
        <v>125</v>
      </c>
      <c r="T5" s="43">
        <v>86.428571428571431</v>
      </c>
      <c r="U5" s="32">
        <f t="shared" ref="U5" si="3">V5*0.5</f>
        <v>40</v>
      </c>
      <c r="V5" s="32">
        <v>80</v>
      </c>
      <c r="X5" s="3">
        <v>4</v>
      </c>
      <c r="Y5" s="45"/>
      <c r="Z5" s="32"/>
      <c r="AA5" s="46"/>
      <c r="AB5" s="45">
        <f t="shared" ref="AB5" si="4">AC5*0.5</f>
        <v>46.428571428571431</v>
      </c>
      <c r="AC5" s="32">
        <v>92.857142857142861</v>
      </c>
      <c r="AD5" s="3">
        <v>130</v>
      </c>
      <c r="AE5" s="3">
        <v>140</v>
      </c>
      <c r="AF5" s="44">
        <f t="shared" ref="AF5" si="5">AG5+AK5+AO5</f>
        <v>47.384615384615387</v>
      </c>
      <c r="AG5" s="32">
        <f t="shared" ref="AG5" si="6">AH5*0.3</f>
        <v>6</v>
      </c>
      <c r="AH5" s="3">
        <v>20</v>
      </c>
      <c r="AJ5" s="18">
        <v>1</v>
      </c>
      <c r="AK5" s="87">
        <f t="shared" ref="AK5" si="7">AL5*0.4</f>
        <v>16</v>
      </c>
      <c r="AL5" s="3">
        <v>40</v>
      </c>
      <c r="AN5" s="3">
        <v>2</v>
      </c>
      <c r="AO5" s="45">
        <f t="shared" ref="AO5" si="8">AP5*0.3</f>
        <v>25.384615384615383</v>
      </c>
      <c r="AP5" s="32">
        <v>84.615384615384613</v>
      </c>
      <c r="AQ5" s="3">
        <v>11</v>
      </c>
      <c r="AR5" s="46">
        <v>13</v>
      </c>
      <c r="AS5" s="44">
        <f t="shared" ref="AS5" si="9">AT5+AX5+BB5</f>
        <v>99.428571428571445</v>
      </c>
      <c r="AT5" s="32">
        <f t="shared" ref="AT5" si="10">AU5*0.4</f>
        <v>39.428571428571438</v>
      </c>
      <c r="AU5" s="32">
        <v>98.571428571428584</v>
      </c>
      <c r="AV5" s="3">
        <v>138</v>
      </c>
      <c r="AW5" s="3">
        <v>140</v>
      </c>
      <c r="AX5" s="45">
        <f t="shared" ref="AX5" si="11">AY5*0.4</f>
        <v>40</v>
      </c>
      <c r="AY5" s="32">
        <v>100</v>
      </c>
      <c r="AZ5" s="3">
        <v>140</v>
      </c>
      <c r="BA5" s="46">
        <v>140</v>
      </c>
      <c r="BB5" s="45">
        <f t="shared" ref="BB5" si="12">BC5*0.2</f>
        <v>20</v>
      </c>
      <c r="BC5" s="32">
        <v>100</v>
      </c>
      <c r="BD5" s="3">
        <v>125</v>
      </c>
      <c r="BE5" s="3">
        <v>125</v>
      </c>
      <c r="BF5" s="44">
        <f t="shared" ref="BF5" si="13">BG5+BK5+BO5</f>
        <v>98.571428571428569</v>
      </c>
      <c r="BG5" s="32">
        <f t="shared" ref="BG5" si="14">BH5*0.3</f>
        <v>29.142857142857139</v>
      </c>
      <c r="BH5" s="32">
        <v>97.142857142857139</v>
      </c>
      <c r="BI5" s="3">
        <v>136</v>
      </c>
      <c r="BJ5" s="46">
        <v>140</v>
      </c>
      <c r="BK5" s="45">
        <f t="shared" ref="BK5" si="15">BL5*0.2</f>
        <v>19.428571428571431</v>
      </c>
      <c r="BL5" s="32">
        <v>97.142857142857139</v>
      </c>
      <c r="BM5" s="3">
        <v>136</v>
      </c>
      <c r="BN5" s="46">
        <v>140</v>
      </c>
      <c r="BO5" s="45">
        <f t="shared" ref="BO5" si="16">BP5*0.5</f>
        <v>50</v>
      </c>
      <c r="BP5" s="32">
        <v>100</v>
      </c>
      <c r="BQ5" s="3">
        <v>140</v>
      </c>
      <c r="BR5" s="46">
        <v>140</v>
      </c>
      <c r="BS5" s="30">
        <f t="shared" ref="BS5" si="17">(C5+T5+AF5+AS5+BF5)/5</f>
        <v>85.860617037434125</v>
      </c>
    </row>
  </sheetData>
  <mergeCells count="15">
    <mergeCell ref="BH1:BJ1"/>
    <mergeCell ref="BL1:BN1"/>
    <mergeCell ref="BP1:BR1"/>
    <mergeCell ref="AH1:AJ1"/>
    <mergeCell ref="AL1:AN1"/>
    <mergeCell ref="AP1:AR1"/>
    <mergeCell ref="AU1:AW1"/>
    <mergeCell ref="AY1:BA1"/>
    <mergeCell ref="BC1:BE1"/>
    <mergeCell ref="AC1:AE1"/>
    <mergeCell ref="E1:I1"/>
    <mergeCell ref="K1:M1"/>
    <mergeCell ref="O1:S1"/>
    <mergeCell ref="V1:X1"/>
    <mergeCell ref="Z1:AA1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  <colBreaks count="4" manualBreakCount="4">
    <brk id="13" max="1048575" man="1"/>
    <brk id="31" max="1048575" man="1"/>
    <brk id="58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Socpark</dc:creator>
  <cp:lastModifiedBy>Windows User</cp:lastModifiedBy>
  <cp:lastPrinted>2024-12-26T06:20:26Z</cp:lastPrinted>
  <dcterms:created xsi:type="dcterms:W3CDTF">2021-09-28T06:39:16Z</dcterms:created>
  <dcterms:modified xsi:type="dcterms:W3CDTF">2025-02-03T10:21:23Z</dcterms:modified>
</cp:coreProperties>
</file>